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122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B135" i="1"/>
  <c r="B136"/>
  <c r="B137"/>
  <c r="B134"/>
  <c r="F148"/>
  <c r="H148" s="1"/>
  <c r="B145"/>
  <c r="B144"/>
  <c r="F144" s="1"/>
  <c r="H135"/>
  <c r="E134"/>
  <c r="B124"/>
  <c r="B123"/>
  <c r="G122"/>
  <c r="D122"/>
  <c r="C122"/>
  <c r="D121"/>
  <c r="C121"/>
  <c r="D120"/>
  <c r="C120"/>
  <c r="C183"/>
  <c r="G203"/>
  <c r="C204"/>
  <c r="D204"/>
  <c r="E204"/>
  <c r="F204"/>
  <c r="G204"/>
  <c r="C205"/>
  <c r="D205"/>
  <c r="E205"/>
  <c r="F205"/>
  <c r="G205"/>
  <c r="C206"/>
  <c r="D206"/>
  <c r="E206"/>
  <c r="F206"/>
  <c r="G206"/>
  <c r="C207"/>
  <c r="D207"/>
  <c r="E207"/>
  <c r="F207"/>
  <c r="G207"/>
  <c r="A222"/>
  <c r="A223"/>
  <c r="A224"/>
  <c r="D230"/>
  <c r="E230"/>
  <c r="F230"/>
  <c r="H230"/>
  <c r="D231"/>
  <c r="E231"/>
  <c r="F231"/>
  <c r="H231"/>
  <c r="D232"/>
  <c r="E232"/>
  <c r="F232"/>
  <c r="H232"/>
  <c r="D233"/>
  <c r="E233"/>
  <c r="F233"/>
  <c r="H233"/>
  <c r="D234"/>
  <c r="E234"/>
  <c r="F234"/>
  <c r="H234"/>
  <c r="C235"/>
  <c r="D235"/>
  <c r="H235"/>
  <c r="B88"/>
  <c r="D86"/>
  <c r="D87" s="1"/>
  <c r="D83"/>
  <c r="C83"/>
  <c r="E81"/>
  <c r="D75"/>
  <c r="F77" s="1"/>
  <c r="I77" s="1"/>
  <c r="C75"/>
  <c r="F76" s="1"/>
  <c r="I76" s="1"/>
  <c r="B75"/>
  <c r="F75" s="1"/>
  <c r="I75" s="1"/>
  <c r="A75"/>
  <c r="F74"/>
  <c r="F78" s="1"/>
  <c r="G79" s="1"/>
  <c r="F67"/>
  <c r="E61"/>
  <c r="E62" s="1"/>
  <c r="B61"/>
  <c r="B62" s="1"/>
  <c r="F56"/>
  <c r="E56"/>
  <c r="E44"/>
  <c r="E43"/>
  <c r="E42"/>
  <c r="E41"/>
  <c r="H56" l="1"/>
  <c r="E83"/>
  <c r="I74"/>
  <c r="B237" l="1"/>
</calcChain>
</file>

<file path=xl/sharedStrings.xml><?xml version="1.0" encoding="utf-8"?>
<sst xmlns="http://schemas.openxmlformats.org/spreadsheetml/2006/main" count="227" uniqueCount="148">
  <si>
    <t>1. naloga</t>
  </si>
  <si>
    <t>Pretvori merke enote</t>
  </si>
  <si>
    <t>5 yd 2 ft</t>
  </si>
  <si>
    <t>v m</t>
  </si>
  <si>
    <t>v mi</t>
  </si>
  <si>
    <t>3252 m</t>
  </si>
  <si>
    <t xml:space="preserve">v kg </t>
  </si>
  <si>
    <t>80 lb</t>
  </si>
  <si>
    <t>v lb</t>
  </si>
  <si>
    <t>120 lb</t>
  </si>
  <si>
    <t>2. naloga</t>
  </si>
  <si>
    <t>3. naloga</t>
  </si>
  <si>
    <t>Koliko deavcev potrebujemo, da bo isto delo opravljeno v 12 urah?</t>
  </si>
  <si>
    <t>8 delavcev konča neko delo v 24 ur. V kolikem času bi opravilo isto delo 5 delavcev?</t>
  </si>
  <si>
    <t>4. naloga</t>
  </si>
  <si>
    <t>Pretvornik :</t>
  </si>
  <si>
    <t>5. naloga</t>
  </si>
  <si>
    <t>6. naloga</t>
  </si>
  <si>
    <t>7. naloga</t>
  </si>
  <si>
    <t xml:space="preserve">1 mi = 1609,36 m, 1 yd = 0,91440 m, 1 ft = 0,30480 m, 1 mi = 1760 yd,  1 yd = 3 ft, 1 ft = 12 in, </t>
  </si>
  <si>
    <t>1 lb = 0,4536 kg, 1 lb = 16 oz.</t>
  </si>
  <si>
    <t xml:space="preserve">Razmerje med Milanovo in Jožetovo plačo je 1,2:1,7 zaradi razlike v izobrazbi. Zaradi zahtevnosti dela </t>
  </si>
  <si>
    <t xml:space="preserve">pa je razmerje med  Milanovo in Jožetovo plačo 1,9:1,5. Kolikšno je končno razmerje med Milanovo in </t>
  </si>
  <si>
    <t>Jožetovo plačo. Milan zasluži 1200 EUR. Koliko zasluži Jože?</t>
  </si>
  <si>
    <t xml:space="preserve">50 yd nekega blaga stane v Londonu 80 GBP. Koliko metrov enakega blaga dobimo v Ljubljani  </t>
  </si>
  <si>
    <t>za 120 EUR, če posrednik zaračuna 20 % provizijo?  1yd = 0,9144m, 1EUR = 0,83240 GBP.</t>
  </si>
  <si>
    <t>Koliko dobi vsak, če so osebni  dohodki po vrsti  v EUR: 800, 920, 1280, 1320?</t>
  </si>
  <si>
    <t>Blago stane skupaj z 20 % davkom 2580 EUR. Kolikšna je cena blaga brez davka in kolikšen je davek?</t>
  </si>
  <si>
    <t xml:space="preserve">Nagrado v višini 5400 EUR razdelimo med 4 delavce v premem sorazmerju z osebnimi dohodki. </t>
  </si>
  <si>
    <t xml:space="preserve">Koliko % alkohol dobimo, če zmešamo 10 litrov 60 % alkohola in 12 litrov 75 % alkohola? </t>
  </si>
  <si>
    <t>2. Statistika</t>
  </si>
  <si>
    <t>Ekonomika M 3 - naloge za pripravo na izpit za 4. letnik</t>
  </si>
  <si>
    <t>1. naloga  10 točk</t>
  </si>
  <si>
    <t>Preučujemo vsa kopališča v Sloveniji v poletni sezoni 2008. Za ta primer določi populacijo, enoto,</t>
  </si>
  <si>
    <t>zapiši pet možnih spremenljivk in določi vrsto spremenljivke, na osnovi izbranih spremenljivk določi</t>
  </si>
  <si>
    <t>tri možne parametre.</t>
  </si>
  <si>
    <t>24 točk</t>
  </si>
  <si>
    <t>Kazalci rasti</t>
  </si>
  <si>
    <t>Vrednost proizvodnje podjetja x</t>
  </si>
  <si>
    <t>Leto</t>
  </si>
  <si>
    <t>V 1000 EUR</t>
  </si>
  <si>
    <t xml:space="preserve">Izračunaj kazalce rasti. </t>
  </si>
  <si>
    <t>5 t</t>
  </si>
  <si>
    <t xml:space="preserve">Verižne indekse in indekse s stalno osnovo nariši. </t>
  </si>
  <si>
    <t>8 t</t>
  </si>
  <si>
    <t>Kazalce rasti za leto 2007 razloži.</t>
  </si>
  <si>
    <r>
      <t>Izračunaj in razloži razliko S</t>
    </r>
    <r>
      <rPr>
        <vertAlign val="subscript"/>
        <sz val="10"/>
        <rFont val="Arial CE"/>
        <charset val="238"/>
      </rPr>
      <t>2007</t>
    </r>
    <r>
      <rPr>
        <sz val="11"/>
        <color theme="1"/>
        <rFont val="Calibri"/>
        <family val="2"/>
        <charset val="238"/>
        <scheme val="minor"/>
      </rPr>
      <t>-S</t>
    </r>
    <r>
      <rPr>
        <vertAlign val="subscript"/>
        <sz val="10"/>
        <rFont val="Arial CE"/>
        <charset val="238"/>
      </rPr>
      <t>2006</t>
    </r>
    <r>
      <rPr>
        <sz val="11"/>
        <color theme="1"/>
        <rFont val="Calibri"/>
        <family val="2"/>
        <charset val="238"/>
        <scheme val="minor"/>
      </rPr>
      <t>.</t>
    </r>
  </si>
  <si>
    <t>2 t</t>
  </si>
  <si>
    <r>
      <t>Izračunaj in razloži razliko V</t>
    </r>
    <r>
      <rPr>
        <vertAlign val="subscript"/>
        <sz val="10"/>
        <rFont val="Arial CE"/>
        <charset val="238"/>
      </rPr>
      <t>2007</t>
    </r>
    <r>
      <rPr>
        <sz val="11"/>
        <color theme="1"/>
        <rFont val="Calibri"/>
        <family val="2"/>
        <charset val="238"/>
        <scheme val="minor"/>
      </rPr>
      <t>-V</t>
    </r>
    <r>
      <rPr>
        <vertAlign val="subscript"/>
        <sz val="10"/>
        <rFont val="Arial CE"/>
        <charset val="238"/>
      </rPr>
      <t>2006</t>
    </r>
    <r>
      <rPr>
        <sz val="11"/>
        <color theme="1"/>
        <rFont val="Calibri"/>
        <family val="2"/>
        <charset val="238"/>
        <scheme val="minor"/>
      </rPr>
      <t>.</t>
    </r>
  </si>
  <si>
    <r>
      <t>Izračunaj in razloži razliko K</t>
    </r>
    <r>
      <rPr>
        <vertAlign val="subscript"/>
        <sz val="10"/>
        <rFont val="Arial CE"/>
        <charset val="238"/>
      </rPr>
      <t>2007</t>
    </r>
    <r>
      <rPr>
        <sz val="11"/>
        <color theme="1"/>
        <rFont val="Calibri"/>
        <family val="2"/>
        <charset val="238"/>
        <scheme val="minor"/>
      </rPr>
      <t>-K</t>
    </r>
    <r>
      <rPr>
        <vertAlign val="subscript"/>
        <sz val="10"/>
        <rFont val="Arial CE"/>
        <charset val="238"/>
      </rPr>
      <t>2006</t>
    </r>
    <r>
      <rPr>
        <sz val="11"/>
        <color theme="1"/>
        <rFont val="Calibri"/>
        <family val="2"/>
        <charset val="238"/>
        <scheme val="minor"/>
      </rPr>
      <t>.</t>
    </r>
  </si>
  <si>
    <t>20 točk</t>
  </si>
  <si>
    <t>Višina plače v EUR</t>
  </si>
  <si>
    <t>Število delavcev</t>
  </si>
  <si>
    <t>do pod 1200</t>
  </si>
  <si>
    <t>do pod 1400</t>
  </si>
  <si>
    <t>do pod 1600</t>
  </si>
  <si>
    <t>do pod 1800</t>
  </si>
  <si>
    <t>do pod 2000</t>
  </si>
  <si>
    <t>Skupaj</t>
  </si>
  <si>
    <t xml:space="preserve">Iz tabele razberite koliko delavcev in koliko % delavcev je imelo manjšo plačo kot 1400 EUR. </t>
  </si>
  <si>
    <t>Rešitve</t>
  </si>
  <si>
    <t>Populacija so vsa kopališča.</t>
  </si>
  <si>
    <t>Enota je posamezno kopališče.</t>
  </si>
  <si>
    <t>Vrsta kopališča, opisna</t>
  </si>
  <si>
    <t>Število bazenov, številska diskretna</t>
  </si>
  <si>
    <t>Število prodanih vstopnic, diskretna</t>
  </si>
  <si>
    <t>Cena karte, številska zvezna</t>
  </si>
  <si>
    <t>Celotni prihodek v sezoni, številska zvezna</t>
  </si>
  <si>
    <t>Število vseh kopališč v SLO</t>
  </si>
  <si>
    <t>Povprečna cena karte</t>
  </si>
  <si>
    <t>Povprečni prihodek</t>
  </si>
  <si>
    <t>D</t>
  </si>
  <si>
    <t>K</t>
  </si>
  <si>
    <t>V</t>
  </si>
  <si>
    <t>S</t>
  </si>
  <si>
    <t>I</t>
  </si>
  <si>
    <t>Leta 2007 je bilo za 40000 EUR več proizvodnje kot leta 2006.</t>
  </si>
  <si>
    <t>Leta 2007 je bilo 1,018 krat več proizvodnje kot leta 2006.</t>
  </si>
  <si>
    <t>Leta 2007 je bilo za 1,8% več proizvodnje kot leta 2006.</t>
  </si>
  <si>
    <t>Leta 2007 je bilo za 12,5% več proizvodnje kot leta 2003.</t>
  </si>
  <si>
    <t>odstotnih točk</t>
  </si>
  <si>
    <t>Leta 2007 se je stopnja rasti zmanjšala za 5,5 odstotnih točk.</t>
  </si>
  <si>
    <t>Leta 2007 se je verižni indeks zmanjšal za 5,5 odstotnih točk.</t>
  </si>
  <si>
    <t>koeficientne točke</t>
  </si>
  <si>
    <t>Leta 2007 se je koeficient zmanjšal za 0,055 koeficienih točk.</t>
  </si>
  <si>
    <t>f</t>
  </si>
  <si>
    <r>
      <t>f</t>
    </r>
    <r>
      <rPr>
        <vertAlign val="superscript"/>
        <sz val="10"/>
        <rFont val="Arial CE"/>
        <charset val="238"/>
      </rPr>
      <t>o</t>
    </r>
  </si>
  <si>
    <t>F</t>
  </si>
  <si>
    <t>Fo</t>
  </si>
  <si>
    <t>y</t>
  </si>
  <si>
    <t>f*y</t>
  </si>
  <si>
    <t>M=</t>
  </si>
  <si>
    <t>Povprečna plača znaša 1366,67 EUR.</t>
  </si>
  <si>
    <t>delavcev je zaslužilo od 1400 do 1600 EUR</t>
  </si>
  <si>
    <t>delavcev je zaslužilo od 1000 do 1600 EUR</t>
  </si>
  <si>
    <t>delavcev ali 66,7%</t>
  </si>
  <si>
    <t>1. Merske enote, razmerja, sklepni račun, verižni račun, zmesni račun, razdelilni račun, procentni račun,</t>
  </si>
  <si>
    <t>120 kg</t>
  </si>
  <si>
    <t>M:J</t>
  </si>
  <si>
    <t>2,5M=2,28J</t>
  </si>
  <si>
    <t>J=2,5*1200/2,28</t>
  </si>
  <si>
    <t>x</t>
  </si>
  <si>
    <t>x1</t>
  </si>
  <si>
    <t>x2</t>
  </si>
  <si>
    <t>x3</t>
  </si>
  <si>
    <t>x4</t>
  </si>
  <si>
    <t>t</t>
  </si>
  <si>
    <t>%</t>
  </si>
  <si>
    <t>d</t>
  </si>
  <si>
    <t>cena brez DDV</t>
  </si>
  <si>
    <t>p</t>
  </si>
  <si>
    <t>DDV</t>
  </si>
  <si>
    <t>p1</t>
  </si>
  <si>
    <t>če banka uporablja dekurzivni način in</t>
  </si>
  <si>
    <t>a) dnevno kapitalizacijo z relativno obrestno mero,</t>
  </si>
  <si>
    <t>b) navadni obrestni račun?</t>
  </si>
  <si>
    <t>a) relativno obrestno mero in dnevno kapitalizacijo,</t>
  </si>
  <si>
    <t xml:space="preserve">mesečna kapitalizacija z relativno obrestno mero, </t>
  </si>
  <si>
    <t xml:space="preserve">Vsak mesec položimo v banko po 50 EUR. Koliko imamo na računu ob koncu petega leta, </t>
  </si>
  <si>
    <t>če so vloge postnumerandne, mesečna kapotalizacija in relativna obrestna mera?</t>
  </si>
  <si>
    <t>Obrestna mera je 4 % p.a. in dekurzivni način.</t>
  </si>
  <si>
    <t>PROGRESIVNA METODA</t>
  </si>
  <si>
    <t>Datum</t>
  </si>
  <si>
    <t>Dnevi</t>
  </si>
  <si>
    <t>G</t>
  </si>
  <si>
    <t>o</t>
  </si>
  <si>
    <t>G+o</t>
  </si>
  <si>
    <t>3 naloga</t>
  </si>
  <si>
    <t>4 naloga</t>
  </si>
  <si>
    <t>2. obrestni račun</t>
  </si>
  <si>
    <t>a</t>
  </si>
  <si>
    <t>b</t>
  </si>
  <si>
    <t xml:space="preserve">Glavnica 5000 EUR se je v letu 2009 obrestovala najprej 212 dni po 9 % letni obrestni meri, nato pa </t>
  </si>
  <si>
    <t xml:space="preserve">143 dni po 7 % letni obrestni meri. Kolikšna je bila njena končna vrednost, </t>
  </si>
  <si>
    <t xml:space="preserve">31.12.2009 smo imeli na bančnem računu 2000 EUR. Nato smo 25.1.2010 položili 900 EUR, 25.4.  </t>
  </si>
  <si>
    <t xml:space="preserve">položimo 800 EUR in 25.6.10 smo dvignili 2000 EUR. Kolikšno je stanje na računu 31.12.2010, če je </t>
  </si>
  <si>
    <t>letna obrestna mera 3,6 % in banka uporablja:</t>
  </si>
  <si>
    <t xml:space="preserve">Kolikšen kredit lahko najamemo, ki ga bomo ob koncu vsakega meseca odplačevali po </t>
  </si>
  <si>
    <t>100 EUR 4 leta? Letna obrestna mera je 6,6 % in velja:</t>
  </si>
  <si>
    <t xml:space="preserve">1. naloga  </t>
  </si>
  <si>
    <t>Spremenljivke:</t>
  </si>
  <si>
    <t>Parametri:</t>
  </si>
  <si>
    <t xml:space="preserve">Delavce v pojetju X so razporedili v frekvenčno porazdelitev po višini bruto plače v meseci </t>
  </si>
  <si>
    <t xml:space="preserve">decembru 2007 (izmišljeni podatki) </t>
  </si>
  <si>
    <t xml:space="preserve">Izračunajte relativne frekvence, kumulativo frekvenc, kumulativo relativnih frekvenc, aritmetično </t>
  </si>
  <si>
    <t xml:space="preserve">sredino. Ratložite izračunane parametre za 3. frekvenčni razred in napišite odgovor za </t>
  </si>
  <si>
    <t>aritmetično sredino. Narišite poligon in histogram</t>
  </si>
  <si>
    <t xml:space="preserve">decembru 2007 (izmišljeni podatki).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</si>
</sst>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0\ &quot;€&quot;"/>
    <numFmt numFmtId="167" formatCode="0.00000"/>
    <numFmt numFmtId="168" formatCode="0.0%"/>
  </numFmts>
  <fonts count="1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sz val="10"/>
      <color rgb="FF00B0F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49" fontId="4" fillId="0" borderId="0" xfId="0" applyNumberFormat="1" applyFont="1"/>
    <xf numFmtId="0" fontId="0" fillId="0" borderId="0" xfId="0" applyBorder="1"/>
    <xf numFmtId="0" fontId="0" fillId="0" borderId="0" xfId="0" applyFont="1" applyFill="1" applyBorder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0" fontId="7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1" fontId="8" fillId="0" borderId="5" xfId="0" applyNumberFormat="1" applyFont="1" applyBorder="1"/>
    <xf numFmtId="164" fontId="0" fillId="0" borderId="5" xfId="0" applyNumberFormat="1" applyBorder="1"/>
    <xf numFmtId="165" fontId="0" fillId="0" borderId="5" xfId="0" applyNumberFormat="1" applyBorder="1"/>
    <xf numFmtId="0" fontId="9" fillId="0" borderId="7" xfId="0" applyFont="1" applyBorder="1"/>
    <xf numFmtId="1" fontId="9" fillId="0" borderId="8" xfId="0" applyNumberFormat="1" applyFont="1" applyBorder="1"/>
    <xf numFmtId="1" fontId="9" fillId="0" borderId="5" xfId="0" applyNumberFormat="1" applyFont="1" applyBorder="1"/>
    <xf numFmtId="165" fontId="9" fillId="0" borderId="5" xfId="0" applyNumberFormat="1" applyFont="1" applyBorder="1"/>
    <xf numFmtId="164" fontId="9" fillId="0" borderId="5" xfId="0" applyNumberFormat="1" applyFont="1" applyBorder="1"/>
    <xf numFmtId="0" fontId="9" fillId="0" borderId="6" xfId="0" applyFont="1" applyBorder="1"/>
    <xf numFmtId="0" fontId="9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8" fillId="0" borderId="5" xfId="0" applyFont="1" applyBorder="1"/>
    <xf numFmtId="165" fontId="8" fillId="0" borderId="5" xfId="0" applyNumberFormat="1" applyFont="1" applyBorder="1"/>
    <xf numFmtId="1" fontId="9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0" fontId="9" fillId="0" borderId="5" xfId="0" applyFont="1" applyBorder="1"/>
    <xf numFmtId="0" fontId="0" fillId="0" borderId="5" xfId="0" applyFont="1" applyBorder="1"/>
    <xf numFmtId="166" fontId="0" fillId="0" borderId="0" xfId="0" applyNumberFormat="1"/>
    <xf numFmtId="9" fontId="0" fillId="0" borderId="0" xfId="0" applyNumberFormat="1"/>
    <xf numFmtId="10" fontId="0" fillId="0" borderId="0" xfId="0" applyNumberFormat="1"/>
    <xf numFmtId="0" fontId="8" fillId="0" borderId="0" xfId="0" applyFont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/>
    <xf numFmtId="4" fontId="5" fillId="0" borderId="0" xfId="0" applyNumberFormat="1" applyFont="1"/>
    <xf numFmtId="167" fontId="5" fillId="0" borderId="0" xfId="0" applyNumberFormat="1" applyFont="1"/>
    <xf numFmtId="168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topLeftCell="A214" zoomScale="80" zoomScaleNormal="80" workbookViewId="0">
      <selection activeCell="H161" sqref="H161"/>
    </sheetView>
  </sheetViews>
  <sheetFormatPr defaultRowHeight="15"/>
  <cols>
    <col min="1" max="1" width="10.85546875" customWidth="1"/>
    <col min="2" max="2" width="11.28515625" customWidth="1"/>
    <col min="8" max="9" width="15.42578125" customWidth="1"/>
    <col min="10" max="10" width="13.85546875" customWidth="1"/>
  </cols>
  <sheetData>
    <row r="1" spans="1:2" ht="20.25">
      <c r="A1" s="1" t="s">
        <v>31</v>
      </c>
    </row>
    <row r="3" spans="1:2">
      <c r="A3" s="4" t="s">
        <v>96</v>
      </c>
    </row>
    <row r="4" spans="1:2">
      <c r="A4" s="4"/>
    </row>
    <row r="5" spans="1:2">
      <c r="A5" t="s">
        <v>0</v>
      </c>
    </row>
    <row r="6" spans="1:2">
      <c r="A6" t="s">
        <v>1</v>
      </c>
    </row>
    <row r="7" spans="1:2">
      <c r="A7" t="s">
        <v>3</v>
      </c>
      <c r="B7" t="s">
        <v>2</v>
      </c>
    </row>
    <row r="8" spans="1:2">
      <c r="A8" t="s">
        <v>4</v>
      </c>
      <c r="B8" t="s">
        <v>5</v>
      </c>
    </row>
    <row r="9" spans="1:2">
      <c r="A9" t="s">
        <v>6</v>
      </c>
      <c r="B9" t="s">
        <v>7</v>
      </c>
    </row>
    <row r="10" spans="1:2">
      <c r="A10" t="s">
        <v>8</v>
      </c>
      <c r="B10" t="s">
        <v>9</v>
      </c>
    </row>
    <row r="11" spans="1:2">
      <c r="A11" t="s">
        <v>15</v>
      </c>
    </row>
    <row r="12" spans="1:2" ht="15.75">
      <c r="A12" s="2" t="s">
        <v>19</v>
      </c>
    </row>
    <row r="13" spans="1:2" ht="15.75">
      <c r="A13" s="2" t="s">
        <v>20</v>
      </c>
    </row>
    <row r="15" spans="1:2">
      <c r="A15" t="s">
        <v>10</v>
      </c>
    </row>
    <row r="16" spans="1:2" ht="15.75">
      <c r="A16" s="2" t="s">
        <v>21</v>
      </c>
    </row>
    <row r="17" spans="1:1">
      <c r="A17" t="s">
        <v>22</v>
      </c>
    </row>
    <row r="18" spans="1:1">
      <c r="A18" t="s">
        <v>23</v>
      </c>
    </row>
    <row r="20" spans="1:1">
      <c r="A20" t="s">
        <v>11</v>
      </c>
    </row>
    <row r="21" spans="1:1" ht="15.75">
      <c r="A21" s="2" t="s">
        <v>13</v>
      </c>
    </row>
    <row r="22" spans="1:1">
      <c r="A22" t="s">
        <v>12</v>
      </c>
    </row>
    <row r="24" spans="1:1">
      <c r="A24" t="s">
        <v>14</v>
      </c>
    </row>
    <row r="25" spans="1:1" ht="15.75">
      <c r="A25" s="3" t="s">
        <v>24</v>
      </c>
    </row>
    <row r="26" spans="1:1">
      <c r="A26" t="s">
        <v>25</v>
      </c>
    </row>
    <row r="28" spans="1:1">
      <c r="A28" t="s">
        <v>16</v>
      </c>
    </row>
    <row r="29" spans="1:1" ht="15.75">
      <c r="A29" s="2" t="s">
        <v>28</v>
      </c>
    </row>
    <row r="30" spans="1:1" ht="15.75">
      <c r="A30" s="2" t="s">
        <v>26</v>
      </c>
    </row>
    <row r="32" spans="1:1">
      <c r="A32" t="s">
        <v>17</v>
      </c>
    </row>
    <row r="33" spans="1:7" ht="15.75">
      <c r="A33" s="2" t="s">
        <v>29</v>
      </c>
    </row>
    <row r="35" spans="1:7">
      <c r="A35" t="s">
        <v>18</v>
      </c>
    </row>
    <row r="36" spans="1:7">
      <c r="A36" t="s">
        <v>27</v>
      </c>
    </row>
    <row r="38" spans="1:7">
      <c r="A38" s="4" t="s">
        <v>60</v>
      </c>
    </row>
    <row r="39" spans="1:7">
      <c r="A39" t="s">
        <v>0</v>
      </c>
    </row>
    <row r="40" spans="1:7">
      <c r="A40" t="s">
        <v>1</v>
      </c>
    </row>
    <row r="41" spans="1:7">
      <c r="A41" t="s">
        <v>3</v>
      </c>
      <c r="B41" t="s">
        <v>2</v>
      </c>
      <c r="C41">
        <v>17</v>
      </c>
      <c r="E41" s="4">
        <f>C41*G41</f>
        <v>5.1816000000000004</v>
      </c>
      <c r="G41">
        <v>0.30480000000000002</v>
      </c>
    </row>
    <row r="42" spans="1:7">
      <c r="A42" t="s">
        <v>4</v>
      </c>
      <c r="B42" t="s">
        <v>5</v>
      </c>
      <c r="C42">
        <v>3252</v>
      </c>
      <c r="E42" s="4">
        <f>C42/G42</f>
        <v>2.0206790276880251</v>
      </c>
      <c r="G42">
        <v>1609.36</v>
      </c>
    </row>
    <row r="43" spans="1:7">
      <c r="A43" t="s">
        <v>6</v>
      </c>
      <c r="B43" t="s">
        <v>7</v>
      </c>
      <c r="C43">
        <v>80</v>
      </c>
      <c r="E43" s="4">
        <f>C43*G43</f>
        <v>36.287999999999997</v>
      </c>
      <c r="G43">
        <v>0.4536</v>
      </c>
    </row>
    <row r="44" spans="1:7">
      <c r="A44" t="s">
        <v>8</v>
      </c>
      <c r="B44" t="s">
        <v>97</v>
      </c>
      <c r="C44">
        <v>120</v>
      </c>
      <c r="E44" s="4">
        <f>C44/G44</f>
        <v>264.55026455026456</v>
      </c>
      <c r="G44">
        <v>0.4536</v>
      </c>
    </row>
    <row r="45" spans="1:7">
      <c r="A45" t="s">
        <v>15</v>
      </c>
    </row>
    <row r="46" spans="1:7" ht="15.75">
      <c r="A46" s="2" t="s">
        <v>19</v>
      </c>
    </row>
    <row r="47" spans="1:7" ht="15.75">
      <c r="A47" s="2" t="s">
        <v>20</v>
      </c>
    </row>
    <row r="50" spans="1:8">
      <c r="A50" t="s">
        <v>10</v>
      </c>
    </row>
    <row r="51" spans="1:8" ht="15.75">
      <c r="A51" s="2" t="s">
        <v>21</v>
      </c>
    </row>
    <row r="52" spans="1:8">
      <c r="A52" t="s">
        <v>22</v>
      </c>
    </row>
    <row r="53" spans="1:8">
      <c r="A53" t="s">
        <v>23</v>
      </c>
    </row>
    <row r="54" spans="1:8">
      <c r="B54">
        <v>1200</v>
      </c>
      <c r="D54" t="s">
        <v>98</v>
      </c>
      <c r="E54">
        <v>1.2</v>
      </c>
      <c r="F54">
        <v>1.7</v>
      </c>
      <c r="H54" t="s">
        <v>99</v>
      </c>
    </row>
    <row r="55" spans="1:8">
      <c r="D55" s="52" t="s">
        <v>98</v>
      </c>
      <c r="E55" s="52">
        <v>1.9</v>
      </c>
      <c r="F55" s="52">
        <v>1.5</v>
      </c>
      <c r="H55" t="s">
        <v>100</v>
      </c>
    </row>
    <row r="56" spans="1:8">
      <c r="D56" t="s">
        <v>98</v>
      </c>
      <c r="E56">
        <f>E54*E55</f>
        <v>2.2799999999999998</v>
      </c>
      <c r="F56">
        <f>F54*F55</f>
        <v>2.5499999999999998</v>
      </c>
      <c r="H56" s="4">
        <f>B54*F56/E56</f>
        <v>1342.1052631578948</v>
      </c>
    </row>
    <row r="57" spans="1:8">
      <c r="A57" t="s">
        <v>11</v>
      </c>
    </row>
    <row r="58" spans="1:8" ht="15.75">
      <c r="A58" s="2" t="s">
        <v>13</v>
      </c>
    </row>
    <row r="59" spans="1:8">
      <c r="A59" t="s">
        <v>12</v>
      </c>
    </row>
    <row r="60" spans="1:8">
      <c r="A60">
        <v>8</v>
      </c>
      <c r="B60">
        <v>24</v>
      </c>
      <c r="D60">
        <v>24</v>
      </c>
      <c r="E60">
        <v>8</v>
      </c>
    </row>
    <row r="61" spans="1:8">
      <c r="A61">
        <v>1</v>
      </c>
      <c r="B61">
        <f>24*8</f>
        <v>192</v>
      </c>
      <c r="D61">
        <v>1</v>
      </c>
      <c r="E61">
        <f>24*8</f>
        <v>192</v>
      </c>
    </row>
    <row r="62" spans="1:8">
      <c r="A62">
        <v>5</v>
      </c>
      <c r="B62" s="4">
        <f>B61/5</f>
        <v>38.4</v>
      </c>
      <c r="D62">
        <v>12</v>
      </c>
      <c r="E62" s="4">
        <f>E61/D62</f>
        <v>16</v>
      </c>
    </row>
    <row r="63" spans="1:8">
      <c r="A63" t="s">
        <v>14</v>
      </c>
    </row>
    <row r="64" spans="1:8" ht="15.75">
      <c r="A64" s="3" t="s">
        <v>24</v>
      </c>
    </row>
    <row r="65" spans="1:9">
      <c r="A65" t="s">
        <v>25</v>
      </c>
    </row>
    <row r="66" spans="1:9">
      <c r="C66" s="53" t="s">
        <v>101</v>
      </c>
      <c r="D66">
        <v>120</v>
      </c>
    </row>
    <row r="67" spans="1:9">
      <c r="C67" s="53">
        <v>1</v>
      </c>
      <c r="D67">
        <v>0.83240000000000003</v>
      </c>
      <c r="F67" s="4">
        <f>(D66*D67*D68*D69*D70)/(C67*C68*C69*C70)</f>
        <v>45.668793600000008</v>
      </c>
    </row>
    <row r="68" spans="1:9">
      <c r="C68" s="53">
        <v>80</v>
      </c>
      <c r="D68">
        <v>50</v>
      </c>
    </row>
    <row r="69" spans="1:9">
      <c r="C69" s="53">
        <v>1</v>
      </c>
      <c r="D69">
        <v>0.91439999999999999</v>
      </c>
    </row>
    <row r="70" spans="1:9">
      <c r="C70" s="54">
        <v>100</v>
      </c>
      <c r="D70" s="52">
        <v>80</v>
      </c>
    </row>
    <row r="71" spans="1:9">
      <c r="A71" t="s">
        <v>16</v>
      </c>
    </row>
    <row r="72" spans="1:9" ht="15.75">
      <c r="A72" s="2" t="s">
        <v>28</v>
      </c>
    </row>
    <row r="73" spans="1:9" ht="15.75">
      <c r="A73" s="2" t="s">
        <v>26</v>
      </c>
    </row>
    <row r="74" spans="1:9">
      <c r="A74">
        <v>800</v>
      </c>
      <c r="B74">
        <v>920</v>
      </c>
      <c r="C74">
        <v>1280</v>
      </c>
      <c r="D74">
        <v>1320</v>
      </c>
      <c r="F74">
        <f>A75</f>
        <v>20</v>
      </c>
      <c r="H74" t="s">
        <v>102</v>
      </c>
      <c r="I74" s="4">
        <f>F74*$G$42</f>
        <v>32187.199999999997</v>
      </c>
    </row>
    <row r="75" spans="1:9">
      <c r="A75">
        <f>A74/40</f>
        <v>20</v>
      </c>
      <c r="B75">
        <f t="shared" ref="B75:D75" si="0">B74/40</f>
        <v>23</v>
      </c>
      <c r="C75">
        <f t="shared" si="0"/>
        <v>32</v>
      </c>
      <c r="D75">
        <f t="shared" si="0"/>
        <v>33</v>
      </c>
      <c r="F75">
        <f>B75</f>
        <v>23</v>
      </c>
      <c r="H75" t="s">
        <v>103</v>
      </c>
      <c r="I75" s="4">
        <f t="shared" ref="I75:I77" si="1">F75*$G$42</f>
        <v>37015.279999999999</v>
      </c>
    </row>
    <row r="76" spans="1:9">
      <c r="F76">
        <f>C75</f>
        <v>32</v>
      </c>
      <c r="H76" t="s">
        <v>104</v>
      </c>
      <c r="I76" s="4">
        <f t="shared" si="1"/>
        <v>51499.519999999997</v>
      </c>
    </row>
    <row r="77" spans="1:9">
      <c r="F77" s="52">
        <f>D75</f>
        <v>33</v>
      </c>
      <c r="H77" t="s">
        <v>105</v>
      </c>
      <c r="I77" s="4">
        <f t="shared" si="1"/>
        <v>53108.88</v>
      </c>
    </row>
    <row r="78" spans="1:9">
      <c r="F78">
        <f>SUM(F74:F77)</f>
        <v>108</v>
      </c>
      <c r="G78">
        <v>5400</v>
      </c>
    </row>
    <row r="79" spans="1:9">
      <c r="A79" t="s">
        <v>17</v>
      </c>
      <c r="F79" s="41" t="s">
        <v>106</v>
      </c>
      <c r="G79" s="55">
        <f>G78/F78</f>
        <v>50</v>
      </c>
    </row>
    <row r="80" spans="1:9" ht="15.75">
      <c r="A80" s="2" t="s">
        <v>29</v>
      </c>
    </row>
    <row r="81" spans="1:6">
      <c r="C81">
        <v>10</v>
      </c>
      <c r="D81">
        <v>12</v>
      </c>
      <c r="E81">
        <f>C81+D81</f>
        <v>22</v>
      </c>
    </row>
    <row r="82" spans="1:6">
      <c r="C82" s="52">
        <v>60</v>
      </c>
      <c r="D82" s="52">
        <v>75</v>
      </c>
      <c r="E82" s="52"/>
    </row>
    <row r="83" spans="1:6">
      <c r="C83">
        <f>C81*C82</f>
        <v>600</v>
      </c>
      <c r="D83">
        <f>D81*D82</f>
        <v>900</v>
      </c>
      <c r="E83" s="4">
        <f>(C83+D83)/E81</f>
        <v>68.181818181818187</v>
      </c>
      <c r="F83" s="4" t="s">
        <v>107</v>
      </c>
    </row>
    <row r="84" spans="1:6">
      <c r="A84" t="s">
        <v>18</v>
      </c>
    </row>
    <row r="85" spans="1:6">
      <c r="A85" t="s">
        <v>27</v>
      </c>
    </row>
    <row r="86" spans="1:6">
      <c r="A86" t="s">
        <v>108</v>
      </c>
      <c r="B86">
        <v>2580</v>
      </c>
      <c r="D86" s="4">
        <f>B86/B88*100</f>
        <v>2150</v>
      </c>
      <c r="E86" t="s">
        <v>109</v>
      </c>
    </row>
    <row r="87" spans="1:6">
      <c r="A87" t="s">
        <v>110</v>
      </c>
      <c r="B87">
        <v>20</v>
      </c>
      <c r="D87" s="4">
        <f>B86-D86</f>
        <v>430</v>
      </c>
      <c r="E87" t="s">
        <v>111</v>
      </c>
    </row>
    <row r="88" spans="1:6">
      <c r="A88" t="s">
        <v>112</v>
      </c>
      <c r="B88">
        <f>100+B87</f>
        <v>120</v>
      </c>
    </row>
    <row r="90" spans="1:6">
      <c r="A90" s="4" t="s">
        <v>129</v>
      </c>
    </row>
    <row r="92" spans="1:6">
      <c r="A92" t="s">
        <v>0</v>
      </c>
    </row>
    <row r="93" spans="1:6">
      <c r="A93" t="s">
        <v>132</v>
      </c>
    </row>
    <row r="94" spans="1:6">
      <c r="A94" t="s">
        <v>133</v>
      </c>
    </row>
    <row r="95" spans="1:6">
      <c r="A95" t="s">
        <v>113</v>
      </c>
    </row>
    <row r="96" spans="1:6">
      <c r="A96" t="s">
        <v>114</v>
      </c>
    </row>
    <row r="97" spans="1:1">
      <c r="A97" t="s">
        <v>115</v>
      </c>
    </row>
    <row r="100" spans="1:1">
      <c r="A100" t="s">
        <v>10</v>
      </c>
    </row>
    <row r="101" spans="1:1">
      <c r="A101" t="s">
        <v>134</v>
      </c>
    </row>
    <row r="102" spans="1:1">
      <c r="A102" t="s">
        <v>135</v>
      </c>
    </row>
    <row r="103" spans="1:1">
      <c r="A103" t="s">
        <v>136</v>
      </c>
    </row>
    <row r="104" spans="1:1">
      <c r="A104" t="s">
        <v>116</v>
      </c>
    </row>
    <row r="105" spans="1:1">
      <c r="A105" t="s">
        <v>115</v>
      </c>
    </row>
    <row r="107" spans="1:1">
      <c r="A107" t="s">
        <v>11</v>
      </c>
    </row>
    <row r="108" spans="1:1">
      <c r="A108" t="s">
        <v>137</v>
      </c>
    </row>
    <row r="109" spans="1:1">
      <c r="A109" t="s">
        <v>138</v>
      </c>
    </row>
    <row r="110" spans="1:1">
      <c r="A110" t="s">
        <v>117</v>
      </c>
    </row>
    <row r="112" spans="1:1">
      <c r="A112" t="s">
        <v>14</v>
      </c>
    </row>
    <row r="113" spans="1:9">
      <c r="A113" t="s">
        <v>118</v>
      </c>
    </row>
    <row r="114" spans="1:9">
      <c r="A114" t="s">
        <v>119</v>
      </c>
    </row>
    <row r="115" spans="1:9">
      <c r="A115" t="s">
        <v>120</v>
      </c>
    </row>
    <row r="117" spans="1:9">
      <c r="A117" s="4" t="s">
        <v>60</v>
      </c>
    </row>
    <row r="118" spans="1:9">
      <c r="A118" t="s">
        <v>0</v>
      </c>
    </row>
    <row r="120" spans="1:9">
      <c r="B120">
        <v>5000</v>
      </c>
      <c r="C120">
        <f>(1+B121/365)</f>
        <v>1.0002465753424659</v>
      </c>
      <c r="D120">
        <f>(1+B122/365)</f>
        <v>1.0001917808219178</v>
      </c>
      <c r="F120" t="s">
        <v>130</v>
      </c>
      <c r="G120" s="4">
        <v>5414.7541051022199</v>
      </c>
      <c r="I120" s="57"/>
    </row>
    <row r="121" spans="1:9">
      <c r="B121" s="58">
        <v>0.09</v>
      </c>
      <c r="C121">
        <f>(1+B121)^(1/365)</f>
        <v>1.0002361311519452</v>
      </c>
      <c r="D121">
        <f>(1+B122)^(1/365)</f>
        <v>1.0001853833415706</v>
      </c>
      <c r="G121" s="56"/>
      <c r="I121" s="57"/>
    </row>
    <row r="122" spans="1:9">
      <c r="A122" s="59">
        <v>39823</v>
      </c>
      <c r="B122" s="50">
        <v>7.0000000000000007E-2</v>
      </c>
      <c r="C122" s="40">
        <f>1+B121</f>
        <v>1.0900000000000001</v>
      </c>
      <c r="D122" s="40">
        <f>1+B122</f>
        <v>1.07</v>
      </c>
      <c r="F122" t="s">
        <v>131</v>
      </c>
      <c r="G122" s="56">
        <f>B120+B120*B121*B123/365+B120*B122*B124/365</f>
        <v>5398.4931506849316</v>
      </c>
      <c r="I122" s="57"/>
    </row>
    <row r="123" spans="1:9">
      <c r="A123" s="59">
        <v>40035</v>
      </c>
      <c r="B123" s="55">
        <f>A123-A122</f>
        <v>212</v>
      </c>
    </row>
    <row r="124" spans="1:9">
      <c r="A124" s="59">
        <v>40178</v>
      </c>
      <c r="B124" s="55">
        <f>A124-A123</f>
        <v>143</v>
      </c>
    </row>
    <row r="126" spans="1:9">
      <c r="A126" t="s">
        <v>10</v>
      </c>
    </row>
    <row r="128" spans="1:9">
      <c r="A128" s="8" t="s">
        <v>121</v>
      </c>
    </row>
    <row r="129" spans="1:9">
      <c r="A129" s="8"/>
    </row>
    <row r="130" spans="1:9">
      <c r="A130" s="8"/>
    </row>
    <row r="131" spans="1:9">
      <c r="A131" s="8"/>
    </row>
    <row r="133" spans="1:9">
      <c r="A133" t="s">
        <v>122</v>
      </c>
      <c r="B133" t="s">
        <v>123</v>
      </c>
      <c r="C133">
        <v>3.6</v>
      </c>
      <c r="E133" t="s">
        <v>130</v>
      </c>
      <c r="G133" t="s">
        <v>131</v>
      </c>
      <c r="H133" s="60">
        <v>3.6</v>
      </c>
    </row>
    <row r="134" spans="1:9">
      <c r="A134" s="59">
        <v>40178</v>
      </c>
      <c r="B134" s="55">
        <f>$A$139-A134</f>
        <v>365</v>
      </c>
      <c r="C134">
        <v>2000</v>
      </c>
      <c r="E134">
        <f>1+C133/36500</f>
        <v>1.0000986301369863</v>
      </c>
      <c r="H134" s="41" t="s">
        <v>124</v>
      </c>
      <c r="I134" s="41" t="s">
        <v>125</v>
      </c>
    </row>
    <row r="135" spans="1:9">
      <c r="A135" s="59">
        <v>40203</v>
      </c>
      <c r="B135" s="55">
        <f>$A$139-A135</f>
        <v>340</v>
      </c>
      <c r="C135">
        <v>900</v>
      </c>
      <c r="E135">
        <v>1786.3393059654725</v>
      </c>
      <c r="G135" s="56"/>
      <c r="H135" s="56">
        <f>C134+C135+C136+C137+C138</f>
        <v>1700</v>
      </c>
      <c r="I135">
        <v>1700</v>
      </c>
    </row>
    <row r="136" spans="1:9">
      <c r="A136" s="59">
        <v>40293</v>
      </c>
      <c r="B136" s="55">
        <f>$A$139-A136</f>
        <v>250</v>
      </c>
      <c r="C136">
        <v>800</v>
      </c>
      <c r="H136" s="56"/>
      <c r="I136">
        <v>72</v>
      </c>
    </row>
    <row r="137" spans="1:9">
      <c r="A137" s="59">
        <v>40354</v>
      </c>
      <c r="B137" s="55">
        <f>$A$139-A137</f>
        <v>189</v>
      </c>
      <c r="C137">
        <v>-2000</v>
      </c>
      <c r="I137">
        <v>30.18082191780822</v>
      </c>
    </row>
    <row r="138" spans="1:9">
      <c r="A138" s="59"/>
      <c r="B138" s="55"/>
      <c r="I138">
        <v>19.726027397260275</v>
      </c>
    </row>
    <row r="139" spans="1:9">
      <c r="A139" s="59">
        <v>40543</v>
      </c>
      <c r="B139" s="55"/>
      <c r="I139">
        <v>0</v>
      </c>
    </row>
    <row r="140" spans="1:9">
      <c r="H140" s="41" t="s">
        <v>126</v>
      </c>
      <c r="I140">
        <v>-37.282191780821918</v>
      </c>
    </row>
    <row r="141" spans="1:9">
      <c r="H141">
        <v>1784.6246575342466</v>
      </c>
      <c r="I141">
        <v>84.624657534246566</v>
      </c>
    </row>
    <row r="142" spans="1:9">
      <c r="A142" t="s">
        <v>127</v>
      </c>
    </row>
    <row r="144" spans="1:9">
      <c r="A144">
        <v>100</v>
      </c>
      <c r="B144">
        <f>1+A146/1200</f>
        <v>1.0055000000000001</v>
      </c>
      <c r="F144" s="56">
        <f>A144/B144^A145*(B144^A145-1)/(B144-1)</f>
        <v>4208.5590279966045</v>
      </c>
    </row>
    <row r="145" spans="1:8">
      <c r="A145">
        <v>48</v>
      </c>
      <c r="B145">
        <f>(1+A146/100)^(1/12)</f>
        <v>1.005340319419983</v>
      </c>
      <c r="F145" s="56"/>
    </row>
    <row r="146" spans="1:8">
      <c r="A146">
        <v>6.6</v>
      </c>
    </row>
    <row r="148" spans="1:8">
      <c r="A148" t="s">
        <v>128</v>
      </c>
      <c r="C148">
        <v>50</v>
      </c>
      <c r="D148">
        <v>4</v>
      </c>
      <c r="E148">
        <v>60</v>
      </c>
      <c r="F148">
        <f>1+D148/1200</f>
        <v>1.0033333333333334</v>
      </c>
      <c r="H148" s="56">
        <f>C148*(F148^E148-1)/(F148-1)</f>
        <v>3314.9489091317619</v>
      </c>
    </row>
    <row r="150" spans="1:8">
      <c r="A150" s="4" t="s">
        <v>30</v>
      </c>
    </row>
    <row r="151" spans="1:8">
      <c r="A151" t="s">
        <v>32</v>
      </c>
    </row>
    <row r="152" spans="1:8">
      <c r="A152" s="5" t="s">
        <v>33</v>
      </c>
    </row>
    <row r="153" spans="1:8">
      <c r="A153" s="6" t="s">
        <v>34</v>
      </c>
    </row>
    <row r="154" spans="1:8">
      <c r="A154" s="7" t="s">
        <v>35</v>
      </c>
    </row>
    <row r="157" spans="1:8">
      <c r="A157" t="s">
        <v>10</v>
      </c>
      <c r="B157" t="s">
        <v>36</v>
      </c>
      <c r="C157" s="8" t="s">
        <v>37</v>
      </c>
    </row>
    <row r="158" spans="1:8" ht="15.75" thickBot="1">
      <c r="A158" t="s">
        <v>38</v>
      </c>
    </row>
    <row r="159" spans="1:8">
      <c r="A159" s="9" t="s">
        <v>39</v>
      </c>
      <c r="B159" s="10" t="s">
        <v>40</v>
      </c>
      <c r="C159" s="10"/>
      <c r="D159" s="10"/>
      <c r="E159" s="10"/>
      <c r="F159" s="10"/>
      <c r="G159" s="11"/>
    </row>
    <row r="160" spans="1:8">
      <c r="A160" s="12">
        <v>2003</v>
      </c>
      <c r="B160" s="13">
        <v>2000</v>
      </c>
      <c r="C160" s="14"/>
      <c r="D160" s="14"/>
      <c r="E160" s="14"/>
      <c r="F160" s="14"/>
      <c r="G160" s="15"/>
    </row>
    <row r="161" spans="1:7">
      <c r="A161" s="12">
        <v>2004</v>
      </c>
      <c r="B161" s="13">
        <v>2150</v>
      </c>
      <c r="C161" s="14"/>
      <c r="D161" s="14"/>
      <c r="E161" s="14"/>
      <c r="F161" s="14"/>
      <c r="G161" s="15"/>
    </row>
    <row r="162" spans="1:7">
      <c r="A162" s="12">
        <v>2005</v>
      </c>
      <c r="B162" s="13">
        <v>2060</v>
      </c>
      <c r="C162" s="14"/>
      <c r="D162" s="14"/>
      <c r="E162" s="14"/>
      <c r="F162" s="14"/>
      <c r="G162" s="15"/>
    </row>
    <row r="163" spans="1:7">
      <c r="A163" s="12">
        <v>2006</v>
      </c>
      <c r="B163" s="13">
        <v>2210</v>
      </c>
      <c r="C163" s="14"/>
      <c r="D163" s="14"/>
      <c r="E163" s="14"/>
      <c r="F163" s="14"/>
      <c r="G163" s="15"/>
    </row>
    <row r="164" spans="1:7" ht="15.75" thickBot="1">
      <c r="A164" s="16">
        <v>2007</v>
      </c>
      <c r="B164" s="17">
        <v>2250</v>
      </c>
      <c r="C164" s="18"/>
      <c r="D164" s="18"/>
      <c r="E164" s="18"/>
      <c r="F164" s="18"/>
      <c r="G164" s="19"/>
    </row>
    <row r="165" spans="1:7">
      <c r="F165" s="6"/>
      <c r="G165" s="6"/>
    </row>
    <row r="166" spans="1:7">
      <c r="A166" t="s">
        <v>41</v>
      </c>
      <c r="B166" s="20"/>
      <c r="C166" s="6"/>
      <c r="D166" s="6"/>
      <c r="E166" s="6" t="s">
        <v>42</v>
      </c>
    </row>
    <row r="167" spans="1:7">
      <c r="A167" t="s">
        <v>43</v>
      </c>
      <c r="E167" t="s">
        <v>44</v>
      </c>
    </row>
    <row r="168" spans="1:7">
      <c r="A168" t="s">
        <v>45</v>
      </c>
      <c r="E168" t="s">
        <v>42</v>
      </c>
    </row>
    <row r="169" spans="1:7" ht="15.75">
      <c r="A169" t="s">
        <v>46</v>
      </c>
      <c r="E169" t="s">
        <v>47</v>
      </c>
    </row>
    <row r="170" spans="1:7" ht="15.75">
      <c r="A170" t="s">
        <v>48</v>
      </c>
      <c r="E170" t="s">
        <v>47</v>
      </c>
    </row>
    <row r="171" spans="1:7" ht="15.75">
      <c r="A171" t="s">
        <v>49</v>
      </c>
      <c r="E171" t="s">
        <v>47</v>
      </c>
    </row>
    <row r="174" spans="1:7">
      <c r="A174" s="21" t="s">
        <v>11</v>
      </c>
      <c r="C174" t="s">
        <v>50</v>
      </c>
    </row>
    <row r="175" spans="1:7">
      <c r="A175" t="s">
        <v>142</v>
      </c>
    </row>
    <row r="176" spans="1:7">
      <c r="A176" t="s">
        <v>147</v>
      </c>
    </row>
    <row r="177" spans="1:8">
      <c r="A177" s="22" t="s">
        <v>51</v>
      </c>
      <c r="B177" s="23"/>
      <c r="C177" s="14" t="s">
        <v>52</v>
      </c>
      <c r="D177" s="14"/>
      <c r="E177" s="14"/>
      <c r="F177" s="14"/>
      <c r="G177" s="14"/>
      <c r="H177" s="14"/>
    </row>
    <row r="178" spans="1:8">
      <c r="A178" s="24">
        <v>1000</v>
      </c>
      <c r="B178" s="25" t="s">
        <v>53</v>
      </c>
      <c r="C178" s="14">
        <v>10</v>
      </c>
      <c r="D178" s="14"/>
      <c r="E178" s="14"/>
      <c r="F178" s="14"/>
      <c r="G178" s="14"/>
      <c r="H178" s="14"/>
    </row>
    <row r="179" spans="1:8">
      <c r="A179" s="26">
        <v>1200</v>
      </c>
      <c r="B179" s="27" t="s">
        <v>54</v>
      </c>
      <c r="C179" s="14">
        <v>30</v>
      </c>
      <c r="D179" s="14"/>
      <c r="E179" s="14"/>
      <c r="F179" s="14"/>
      <c r="G179" s="14"/>
      <c r="H179" s="14"/>
    </row>
    <row r="180" spans="1:8">
      <c r="A180" s="26">
        <v>1400</v>
      </c>
      <c r="B180" s="27" t="s">
        <v>55</v>
      </c>
      <c r="C180" s="14">
        <v>12</v>
      </c>
      <c r="D180" s="14"/>
      <c r="E180" s="14"/>
      <c r="F180" s="14"/>
      <c r="G180" s="14"/>
      <c r="H180" s="14"/>
    </row>
    <row r="181" spans="1:8">
      <c r="A181" s="26">
        <v>1600</v>
      </c>
      <c r="B181" s="27" t="s">
        <v>56</v>
      </c>
      <c r="C181" s="14">
        <v>6</v>
      </c>
      <c r="D181" s="14"/>
      <c r="E181" s="14"/>
      <c r="F181" s="14"/>
      <c r="G181" s="14"/>
      <c r="H181" s="14"/>
    </row>
    <row r="182" spans="1:8">
      <c r="A182" s="26">
        <v>1800</v>
      </c>
      <c r="B182" s="27" t="s">
        <v>57</v>
      </c>
      <c r="C182" s="14">
        <v>2</v>
      </c>
      <c r="D182" s="14"/>
      <c r="E182" s="14"/>
      <c r="F182" s="14"/>
      <c r="G182" s="14"/>
      <c r="H182" s="14"/>
    </row>
    <row r="183" spans="1:8">
      <c r="A183" s="28" t="s">
        <v>58</v>
      </c>
      <c r="B183" s="28"/>
      <c r="C183" s="14">
        <f>SUM(C178:C182)</f>
        <v>60</v>
      </c>
      <c r="D183" s="14"/>
      <c r="E183" s="14"/>
      <c r="F183" s="14"/>
      <c r="G183" s="14"/>
      <c r="H183" s="14"/>
    </row>
    <row r="184" spans="1:8">
      <c r="A184" t="s">
        <v>144</v>
      </c>
    </row>
    <row r="185" spans="1:8">
      <c r="A185" t="s">
        <v>145</v>
      </c>
    </row>
    <row r="186" spans="1:8">
      <c r="A186" t="s">
        <v>146</v>
      </c>
    </row>
    <row r="187" spans="1:8">
      <c r="A187" t="s">
        <v>59</v>
      </c>
    </row>
    <row r="189" spans="1:8">
      <c r="A189" s="4" t="s">
        <v>60</v>
      </c>
    </row>
    <row r="190" spans="1:8">
      <c r="A190" t="s">
        <v>139</v>
      </c>
    </row>
    <row r="192" spans="1:8">
      <c r="A192" t="s">
        <v>61</v>
      </c>
      <c r="F192" t="s">
        <v>141</v>
      </c>
    </row>
    <row r="193" spans="1:7">
      <c r="A193" t="s">
        <v>62</v>
      </c>
      <c r="F193" t="s">
        <v>68</v>
      </c>
    </row>
    <row r="194" spans="1:7">
      <c r="A194" t="s">
        <v>140</v>
      </c>
      <c r="F194" t="s">
        <v>69</v>
      </c>
    </row>
    <row r="195" spans="1:7">
      <c r="A195" t="s">
        <v>63</v>
      </c>
      <c r="F195" t="s">
        <v>70</v>
      </c>
    </row>
    <row r="196" spans="1:7">
      <c r="A196" t="s">
        <v>64</v>
      </c>
    </row>
    <row r="197" spans="1:7">
      <c r="A197" t="s">
        <v>65</v>
      </c>
    </row>
    <row r="198" spans="1:7">
      <c r="A198" t="s">
        <v>66</v>
      </c>
    </row>
    <row r="199" spans="1:7">
      <c r="A199" t="s">
        <v>67</v>
      </c>
    </row>
    <row r="200" spans="1:7">
      <c r="A200" t="s">
        <v>10</v>
      </c>
      <c r="C200" s="8" t="s">
        <v>37</v>
      </c>
    </row>
    <row r="201" spans="1:7" ht="15.75" thickBot="1">
      <c r="A201" t="s">
        <v>38</v>
      </c>
    </row>
    <row r="202" spans="1:7">
      <c r="A202" s="9" t="s">
        <v>39</v>
      </c>
      <c r="B202" s="10" t="s">
        <v>40</v>
      </c>
      <c r="C202" s="10" t="s">
        <v>71</v>
      </c>
      <c r="D202" s="10" t="s">
        <v>72</v>
      </c>
      <c r="E202" s="10" t="s">
        <v>73</v>
      </c>
      <c r="F202" s="10" t="s">
        <v>74</v>
      </c>
      <c r="G202" s="11" t="s">
        <v>75</v>
      </c>
    </row>
    <row r="203" spans="1:7">
      <c r="A203" s="12">
        <v>2003</v>
      </c>
      <c r="B203" s="29">
        <v>2000</v>
      </c>
      <c r="C203" s="14"/>
      <c r="D203" s="14"/>
      <c r="E203" s="14"/>
      <c r="F203" s="14"/>
      <c r="G203" s="15">
        <f>B203/$B$162*100</f>
        <v>97.087378640776706</v>
      </c>
    </row>
    <row r="204" spans="1:7">
      <c r="A204" s="12">
        <v>2004</v>
      </c>
      <c r="B204" s="13">
        <v>2150</v>
      </c>
      <c r="C204" s="13">
        <f>B204-B203</f>
        <v>150</v>
      </c>
      <c r="D204" s="14">
        <f>B204/B203</f>
        <v>1.075</v>
      </c>
      <c r="E204" s="30">
        <f>D204*100</f>
        <v>107.5</v>
      </c>
      <c r="F204" s="30">
        <f>E204-100</f>
        <v>7.5</v>
      </c>
      <c r="G204" s="15">
        <f>B204/$B$162*100</f>
        <v>104.36893203883496</v>
      </c>
    </row>
    <row r="205" spans="1:7">
      <c r="A205" s="12">
        <v>2005</v>
      </c>
      <c r="B205" s="13">
        <v>2060</v>
      </c>
      <c r="C205" s="13">
        <f>B205-B204</f>
        <v>-90</v>
      </c>
      <c r="D205" s="31">
        <f>B205/B204</f>
        <v>0.95813953488372094</v>
      </c>
      <c r="E205" s="30">
        <f>D205*100</f>
        <v>95.813953488372093</v>
      </c>
      <c r="F205" s="30">
        <f>E205-100</f>
        <v>-4.1860465116279073</v>
      </c>
      <c r="G205" s="15">
        <f>B205/$B$162*100</f>
        <v>100</v>
      </c>
    </row>
    <row r="206" spans="1:7">
      <c r="A206" s="12">
        <v>2006</v>
      </c>
      <c r="B206" s="13">
        <v>2210</v>
      </c>
      <c r="C206" s="13">
        <f>B206-B205</f>
        <v>150</v>
      </c>
      <c r="D206" s="31">
        <f>B206/B205</f>
        <v>1.0728155339805825</v>
      </c>
      <c r="E206" s="30">
        <f>D206*100</f>
        <v>107.28155339805825</v>
      </c>
      <c r="F206" s="30">
        <f>E206-100</f>
        <v>7.2815533980582501</v>
      </c>
      <c r="G206" s="15">
        <f>B206/$B$162*100</f>
        <v>107.28155339805825</v>
      </c>
    </row>
    <row r="207" spans="1:7" ht="15.75" thickBot="1">
      <c r="A207" s="32">
        <v>2007</v>
      </c>
      <c r="B207" s="33">
        <v>2250</v>
      </c>
      <c r="C207" s="34">
        <f>B207-B206</f>
        <v>40</v>
      </c>
      <c r="D207" s="35">
        <f>B207/B206</f>
        <v>1.0180995475113122</v>
      </c>
      <c r="E207" s="36">
        <f>D207*100</f>
        <v>101.80995475113122</v>
      </c>
      <c r="F207" s="36">
        <f>E207-100</f>
        <v>1.8099547511312153</v>
      </c>
      <c r="G207" s="37">
        <f>B207/$B$162*100</f>
        <v>109.22330097087378</v>
      </c>
    </row>
    <row r="209" spans="1:5">
      <c r="A209" t="s">
        <v>41</v>
      </c>
      <c r="B209" s="20"/>
      <c r="C209" s="6"/>
      <c r="D209" s="6"/>
      <c r="E209" s="6" t="s">
        <v>42</v>
      </c>
    </row>
    <row r="210" spans="1:5">
      <c r="A210" t="s">
        <v>43</v>
      </c>
      <c r="E210" t="s">
        <v>44</v>
      </c>
    </row>
    <row r="211" spans="1:5">
      <c r="A211" t="s">
        <v>45</v>
      </c>
      <c r="E211" t="s">
        <v>42</v>
      </c>
    </row>
    <row r="212" spans="1:5" ht="15.75">
      <c r="A212" t="s">
        <v>46</v>
      </c>
      <c r="E212" t="s">
        <v>47</v>
      </c>
    </row>
    <row r="213" spans="1:5" ht="15.75">
      <c r="A213" t="s">
        <v>48</v>
      </c>
      <c r="E213" t="s">
        <v>47</v>
      </c>
    </row>
    <row r="214" spans="1:5" ht="15.75">
      <c r="A214" t="s">
        <v>49</v>
      </c>
      <c r="E214" t="s">
        <v>47</v>
      </c>
    </row>
    <row r="216" spans="1:5">
      <c r="A216" s="38" t="s">
        <v>76</v>
      </c>
    </row>
    <row r="217" spans="1:5">
      <c r="A217" s="38" t="s">
        <v>77</v>
      </c>
    </row>
    <row r="218" spans="1:5">
      <c r="A218" s="38" t="s">
        <v>78</v>
      </c>
    </row>
    <row r="219" spans="1:5">
      <c r="A219" s="38" t="s">
        <v>78</v>
      </c>
    </row>
    <row r="220" spans="1:5">
      <c r="A220" s="38" t="s">
        <v>79</v>
      </c>
    </row>
    <row r="222" spans="1:5">
      <c r="A222" s="39">
        <f>F207-F206</f>
        <v>-5.4715986469270348</v>
      </c>
      <c r="B222" t="s">
        <v>80</v>
      </c>
      <c r="D222" t="s">
        <v>81</v>
      </c>
    </row>
    <row r="223" spans="1:5">
      <c r="A223" s="39">
        <f>E207-E206</f>
        <v>-5.4715986469270348</v>
      </c>
      <c r="B223" t="s">
        <v>80</v>
      </c>
      <c r="D223" t="s">
        <v>82</v>
      </c>
    </row>
    <row r="224" spans="1:5">
      <c r="A224" s="40">
        <f>D207-D206</f>
        <v>-5.4715986469270339E-2</v>
      </c>
      <c r="B224" t="s">
        <v>83</v>
      </c>
      <c r="D224" t="s">
        <v>84</v>
      </c>
    </row>
    <row r="226" spans="1:8">
      <c r="A226" s="21" t="s">
        <v>11</v>
      </c>
    </row>
    <row r="227" spans="1:8">
      <c r="A227" t="s">
        <v>142</v>
      </c>
    </row>
    <row r="228" spans="1:8">
      <c r="A228" t="s">
        <v>143</v>
      </c>
      <c r="C228" s="41" t="s">
        <v>85</v>
      </c>
    </row>
    <row r="229" spans="1:8">
      <c r="A229" s="22" t="s">
        <v>51</v>
      </c>
      <c r="B229" s="23"/>
      <c r="C229" s="14" t="s">
        <v>52</v>
      </c>
      <c r="D229" s="28" t="s">
        <v>86</v>
      </c>
      <c r="E229" s="28" t="s">
        <v>87</v>
      </c>
      <c r="F229" s="28" t="s">
        <v>88</v>
      </c>
      <c r="G229" s="28" t="s">
        <v>89</v>
      </c>
      <c r="H229" s="28" t="s">
        <v>90</v>
      </c>
    </row>
    <row r="230" spans="1:8">
      <c r="A230" s="24">
        <v>1000</v>
      </c>
      <c r="B230" s="25" t="s">
        <v>53</v>
      </c>
      <c r="C230" s="14">
        <v>10</v>
      </c>
      <c r="D230" s="31">
        <f>C230/60</f>
        <v>0.16666666666666666</v>
      </c>
      <c r="E230" s="14">
        <f>C230</f>
        <v>10</v>
      </c>
      <c r="F230" s="31">
        <f>D230</f>
        <v>0.16666666666666666</v>
      </c>
      <c r="G230" s="14">
        <v>1100</v>
      </c>
      <c r="H230" s="14">
        <f>C230*G230</f>
        <v>11000</v>
      </c>
    </row>
    <row r="231" spans="1:8">
      <c r="A231" s="26">
        <v>1200</v>
      </c>
      <c r="B231" s="27" t="s">
        <v>54</v>
      </c>
      <c r="C231" s="14">
        <v>30</v>
      </c>
      <c r="D231" s="31">
        <f>C231/60</f>
        <v>0.5</v>
      </c>
      <c r="E231" s="42">
        <f t="shared" ref="E231:F234" si="2">E230+C231</f>
        <v>40</v>
      </c>
      <c r="F231" s="43">
        <f t="shared" si="2"/>
        <v>0.66666666666666663</v>
      </c>
      <c r="G231" s="14">
        <v>1300</v>
      </c>
      <c r="H231" s="14">
        <f>C231*G231</f>
        <v>39000</v>
      </c>
    </row>
    <row r="232" spans="1:8">
      <c r="A232" s="44">
        <v>1400</v>
      </c>
      <c r="B232" s="45" t="s">
        <v>55</v>
      </c>
      <c r="C232" s="46">
        <v>12</v>
      </c>
      <c r="D232" s="35">
        <f>C232/60</f>
        <v>0.2</v>
      </c>
      <c r="E232" s="46">
        <f t="shared" si="2"/>
        <v>52</v>
      </c>
      <c r="F232" s="35">
        <f t="shared" si="2"/>
        <v>0.8666666666666667</v>
      </c>
      <c r="G232" s="47">
        <v>1500</v>
      </c>
      <c r="H232" s="47">
        <f>C232*G232</f>
        <v>18000</v>
      </c>
    </row>
    <row r="233" spans="1:8">
      <c r="A233" s="26">
        <v>1600</v>
      </c>
      <c r="B233" s="27" t="s">
        <v>56</v>
      </c>
      <c r="C233" s="14">
        <v>6</v>
      </c>
      <c r="D233" s="31">
        <f>C233/60</f>
        <v>0.1</v>
      </c>
      <c r="E233" s="14">
        <f t="shared" si="2"/>
        <v>58</v>
      </c>
      <c r="F233" s="31">
        <f t="shared" si="2"/>
        <v>0.96666666666666667</v>
      </c>
      <c r="G233" s="14">
        <v>1700</v>
      </c>
      <c r="H233" s="14">
        <f>C233*G233</f>
        <v>10200</v>
      </c>
    </row>
    <row r="234" spans="1:8">
      <c r="A234" s="26">
        <v>1800</v>
      </c>
      <c r="B234" s="27" t="s">
        <v>57</v>
      </c>
      <c r="C234" s="14">
        <v>2</v>
      </c>
      <c r="D234" s="31">
        <f>C234/60</f>
        <v>3.3333333333333333E-2</v>
      </c>
      <c r="E234" s="14">
        <f t="shared" si="2"/>
        <v>60</v>
      </c>
      <c r="F234" s="31">
        <f t="shared" si="2"/>
        <v>1</v>
      </c>
      <c r="G234" s="14">
        <v>1900</v>
      </c>
      <c r="H234" s="14">
        <f>C234*G234</f>
        <v>3800</v>
      </c>
    </row>
    <row r="235" spans="1:8">
      <c r="A235" s="28" t="s">
        <v>58</v>
      </c>
      <c r="B235" s="28"/>
      <c r="C235" s="14">
        <f>SUM(C230:C234)</f>
        <v>60</v>
      </c>
      <c r="D235" s="31">
        <f>SUM(D230:D234)</f>
        <v>1</v>
      </c>
      <c r="E235" s="14"/>
      <c r="F235" s="14"/>
      <c r="G235" s="14"/>
      <c r="H235" s="14">
        <f>SUM(H230:H234)</f>
        <v>82000</v>
      </c>
    </row>
    <row r="237" spans="1:8">
      <c r="A237" t="s">
        <v>91</v>
      </c>
      <c r="B237" s="48">
        <f>H235/C235</f>
        <v>1366.6666666666667</v>
      </c>
      <c r="C237" t="s">
        <v>92</v>
      </c>
    </row>
    <row r="239" spans="1:8">
      <c r="A239" s="38">
        <v>12</v>
      </c>
      <c r="C239" t="s">
        <v>93</v>
      </c>
    </row>
    <row r="240" spans="1:8">
      <c r="A240" s="38">
        <v>0.2</v>
      </c>
      <c r="B240" s="49">
        <v>0.2</v>
      </c>
      <c r="C240" t="s">
        <v>93</v>
      </c>
    </row>
    <row r="241" spans="1:3">
      <c r="A241" s="38">
        <v>52</v>
      </c>
      <c r="C241" t="s">
        <v>94</v>
      </c>
    </row>
    <row r="242" spans="1:3">
      <c r="A242" s="38">
        <v>0.86699999999999999</v>
      </c>
      <c r="B242" s="50">
        <v>0.86699999999999999</v>
      </c>
      <c r="C242" t="s">
        <v>94</v>
      </c>
    </row>
    <row r="244" spans="1:3">
      <c r="A244" s="51" t="s">
        <v>59</v>
      </c>
    </row>
    <row r="245" spans="1:3">
      <c r="A245" s="51">
        <v>40</v>
      </c>
      <c r="B245" s="51" t="s">
        <v>95</v>
      </c>
      <c r="C245" s="51"/>
    </row>
  </sheetData>
  <mergeCells count="2">
    <mergeCell ref="A177:B177"/>
    <mergeCell ref="A229:B229"/>
  </mergeCells>
  <pageMargins left="0.25" right="0.25" top="0.75" bottom="0.75" header="0.3" footer="0.3"/>
  <pageSetup paperSize="9" orientation="portrait" verticalDpi="0" r:id="rId1"/>
  <legacyDrawing r:id="rId2"/>
  <oleObjects>
    <oleObject progId="Equation.3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SES_LJ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cp:lastPrinted>2012-06-07T07:27:50Z</cp:lastPrinted>
  <dcterms:created xsi:type="dcterms:W3CDTF">2012-01-22T07:13:29Z</dcterms:created>
  <dcterms:modified xsi:type="dcterms:W3CDTF">2012-06-07T09:24:16Z</dcterms:modified>
</cp:coreProperties>
</file>